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ax clculator" sheetId="1" r:id="rId1"/>
  </sheets>
  <definedNames>
    <definedName name="Excel_BuiltIn__FilterDatabase_1">'tax clculator'!$D$8:$D$8</definedName>
  </definedNames>
  <calcPr fullCalcOnLoad="1"/>
</workbook>
</file>

<file path=xl/comments1.xml><?xml version="1.0" encoding="utf-8"?>
<comments xmlns="http://schemas.openxmlformats.org/spreadsheetml/2006/main">
  <authors>
    <author>akuma68</author>
  </authors>
  <commentList>
    <comment ref="D6" authorId="0">
      <text>
        <r>
          <rPr>
            <sz val="11"/>
            <color indexed="8"/>
            <rFont val="Calibri"/>
            <family val="2"/>
          </rPr>
          <t>akuma68:</t>
        </r>
        <r>
          <rPr>
            <b/>
            <sz val="8"/>
            <rFont val="Tahoma"/>
            <family val="2"/>
          </rPr>
          <t xml:space="preserve">
Enter DOB in Day-MON-YY format. For e.g 07-OCT-81</t>
        </r>
      </text>
    </comment>
    <comment ref="C8" authorId="0">
      <text>
        <r>
          <rPr>
            <b/>
            <sz val="8"/>
            <rFont val="Tahoma"/>
            <family val="2"/>
          </rPr>
          <t>akuma68:</t>
        </r>
        <r>
          <rPr>
            <sz val="8"/>
            <rFont val="Tahoma"/>
            <family val="2"/>
          </rPr>
          <t xml:space="preserve">
Total Annual Income</t>
        </r>
      </text>
    </comment>
    <comment ref="D10" authorId="0">
      <text>
        <r>
          <rPr>
            <sz val="11"/>
            <color indexed="8"/>
            <rFont val="Calibri"/>
            <family val="2"/>
          </rPr>
          <t>akuma68:</t>
        </r>
        <r>
          <rPr>
            <b/>
            <sz val="8"/>
            <rFont val="Tahoma"/>
            <family val="2"/>
          </rPr>
          <t xml:space="preserve">
Least of Below 3 criteria</t>
        </r>
      </text>
    </comment>
    <comment ref="C12" authorId="0">
      <text>
        <r>
          <rPr>
            <b/>
            <sz val="8"/>
            <rFont val="Tahoma"/>
            <family val="2"/>
          </rPr>
          <t>akuma68:</t>
        </r>
        <r>
          <rPr>
            <sz val="8"/>
            <rFont val="Tahoma"/>
            <family val="2"/>
          </rPr>
          <t xml:space="preserve">
Annual Basic Salary</t>
        </r>
      </text>
    </comment>
    <comment ref="D12" authorId="0">
      <text>
        <r>
          <rPr>
            <sz val="11"/>
            <color indexed="8"/>
            <rFont val="Calibri"/>
            <family val="2"/>
          </rPr>
          <t>akuma68:</t>
        </r>
        <r>
          <rPr>
            <b/>
            <sz val="8"/>
            <rFont val="Tahoma"/>
            <family val="2"/>
          </rPr>
          <t xml:space="preserve">
40% of (basic+DA) for Non Metro &amp; 50% for Metro</t>
        </r>
      </text>
    </comment>
    <comment ref="C13" authorId="0">
      <text>
        <r>
          <rPr>
            <b/>
            <sz val="8"/>
            <rFont val="Tahoma"/>
            <family val="2"/>
          </rPr>
          <t>akuma68:</t>
        </r>
        <r>
          <rPr>
            <sz val="8"/>
            <rFont val="Tahoma"/>
            <family val="2"/>
          </rPr>
          <t xml:space="preserve">
Annual Rent Paid</t>
        </r>
      </text>
    </comment>
    <comment ref="D13" authorId="0">
      <text>
        <r>
          <rPr>
            <sz val="11"/>
            <color indexed="8"/>
            <rFont val="Calibri"/>
            <family val="2"/>
          </rPr>
          <t>akuma68:</t>
        </r>
        <r>
          <rPr>
            <b/>
            <sz val="8"/>
            <rFont val="Tahoma"/>
            <family val="2"/>
          </rPr>
          <t xml:space="preserve">
Rent Paid - 10% of Basic</t>
        </r>
      </text>
    </comment>
    <comment ref="C14" authorId="0">
      <text>
        <r>
          <rPr>
            <b/>
            <sz val="8"/>
            <rFont val="Tahoma"/>
            <family val="2"/>
          </rPr>
          <t>akuma68:</t>
        </r>
        <r>
          <rPr>
            <sz val="8"/>
            <rFont val="Tahoma"/>
            <family val="2"/>
          </rPr>
          <t xml:space="preserve">
 Annual HRA received</t>
        </r>
      </text>
    </comment>
    <comment ref="C15" authorId="0">
      <text>
        <r>
          <rPr>
            <sz val="11"/>
            <color indexed="8"/>
            <rFont val="Calibri"/>
            <family val="2"/>
          </rPr>
          <t>akuma68:</t>
        </r>
        <r>
          <rPr>
            <b/>
            <sz val="8"/>
            <rFont val="Tahoma"/>
            <family val="2"/>
          </rPr>
          <t xml:space="preserve">
Annual Conv. Allowance</t>
        </r>
      </text>
    </comment>
    <comment ref="C28" authorId="0">
      <text>
        <r>
          <rPr>
            <sz val="11"/>
            <color indexed="8"/>
            <rFont val="Calibri"/>
            <family val="2"/>
          </rPr>
          <t>akuma68:</t>
        </r>
        <r>
          <rPr>
            <b/>
            <sz val="8"/>
            <rFont val="Tahoma"/>
            <family val="2"/>
          </rPr>
          <t xml:space="preserve">
Calculation is valid if you have only 1 House. For 2 or more houses there is no limit of 1.5L as losses</t>
        </r>
      </text>
    </comment>
    <comment ref="C44" authorId="0">
      <text>
        <r>
          <rPr>
            <sz val="11"/>
            <color indexed="8"/>
            <rFont val="Calibri"/>
            <family val="2"/>
          </rPr>
          <t>akuma68:</t>
        </r>
        <r>
          <rPr>
            <b/>
            <sz val="8"/>
            <rFont val="Tahoma"/>
            <family val="2"/>
          </rPr>
          <t xml:space="preserve">
Self here includes spouse &amp; children</t>
        </r>
      </text>
    </comment>
    <comment ref="C42" authorId="0">
      <text>
        <r>
          <rPr>
            <b/>
            <sz val="8"/>
            <rFont val="Tahoma"/>
            <family val="2"/>
          </rPr>
          <t>akuma68:</t>
        </r>
        <r>
          <rPr>
            <sz val="8"/>
            <rFont val="Tahoma"/>
            <family val="2"/>
          </rPr>
          <t xml:space="preserve">
50% of invested amount is eligible for Tax Deduction</t>
        </r>
      </text>
    </comment>
    <comment ref="C29" authorId="0">
      <text>
        <r>
          <rPr>
            <b/>
            <sz val="8"/>
            <rFont val="Tahoma"/>
            <family val="0"/>
          </rPr>
          <t>akuma68:</t>
        </r>
        <r>
          <rPr>
            <sz val="8"/>
            <rFont val="Tahoma"/>
            <family val="0"/>
          </rPr>
          <t xml:space="preserve">
Deduction up to Rs 30,000 is allowed on the interest payment for loan taken for Home Improvement
</t>
        </r>
      </text>
    </comment>
  </commentList>
</comments>
</file>

<file path=xl/sharedStrings.xml><?xml version="1.0" encoding="utf-8"?>
<sst xmlns="http://schemas.openxmlformats.org/spreadsheetml/2006/main" count="92" uniqueCount="76">
  <si>
    <t>Income Tax Calculator for FY 2012-13</t>
  </si>
  <si>
    <t>www.ApnaPlan.com</t>
  </si>
  <si>
    <t>Income Tax for General</t>
  </si>
  <si>
    <t>Tax</t>
  </si>
  <si>
    <t>Tax Slabs</t>
  </si>
  <si>
    <t>Incremental</t>
  </si>
  <si>
    <t>Taxable Inc</t>
  </si>
  <si>
    <t>Tax Bracket</t>
  </si>
  <si>
    <t>Birth date</t>
  </si>
  <si>
    <t>0 -200000</t>
  </si>
  <si>
    <t>Age</t>
  </si>
  <si>
    <t>200001 - 500000</t>
  </si>
  <si>
    <t>Gross Annual Income/Salary (with all allowances)</t>
  </si>
  <si>
    <t>500001 - 1000000</t>
  </si>
  <si>
    <t>Less: Allowances exempt u/s 10(for Service Period)</t>
  </si>
  <si>
    <t>500001 +</t>
  </si>
  <si>
    <t>Total Tax</t>
  </si>
  <si>
    <t>Income Tax for Senior Citizen</t>
  </si>
  <si>
    <t>0 -250000</t>
  </si>
  <si>
    <t>250001 - 500000</t>
  </si>
  <si>
    <t>Income under the head salaries</t>
  </si>
  <si>
    <t>Add: Any other income from other sources</t>
  </si>
  <si>
    <t>Income Tax for very Senior Citizen</t>
  </si>
  <si>
    <t>0 - 500000</t>
  </si>
  <si>
    <t>1000001 +</t>
  </si>
  <si>
    <t>Gross Total Income</t>
  </si>
  <si>
    <t>Less: Deduction under chapter VI A</t>
  </si>
  <si>
    <t>Total Income</t>
  </si>
  <si>
    <t>Total Tax Payable</t>
  </si>
  <si>
    <t>Add; Edn Cess @ 3%</t>
  </si>
  <si>
    <t>Net Tax Payable</t>
  </si>
  <si>
    <t>Tax to Total Income Ratio</t>
  </si>
  <si>
    <t>(I) H.R.A. exemption</t>
  </si>
  <si>
    <t>City of Residence</t>
  </si>
  <si>
    <t>Basic Salary (Basic+DA)</t>
  </si>
  <si>
    <t>Rent Paid</t>
  </si>
  <si>
    <t>H.R.A received</t>
  </si>
  <si>
    <t>(II) Conveyance allowances(Max Rs.800/-p.m)</t>
  </si>
  <si>
    <t>(iii) Any Other Exempted Receipts/ allowances</t>
  </si>
  <si>
    <t>(iv) Professional Tax</t>
  </si>
  <si>
    <t>1. Interest received from following Investments</t>
  </si>
  <si>
    <t>a. Bank ( Saving /FD /Rec )</t>
  </si>
  <si>
    <t>b. N.S.C.(accrued/ Recd )</t>
  </si>
  <si>
    <t>d. Post Office Recring Deposit (5 yrs.)</t>
  </si>
  <si>
    <t>2. Any Other Income</t>
  </si>
  <si>
    <t>3. Any Other Income</t>
  </si>
  <si>
    <t>Less: Deduction under Sec 80C (Max Rs.1,00,000/-)</t>
  </si>
  <si>
    <t>c. PPF a/c Contribution</t>
  </si>
  <si>
    <t>d. N.S.C (Investment +accrued Int first five year)</t>
  </si>
  <si>
    <t>e. Housing. Loan (Principal Repayment )</t>
  </si>
  <si>
    <t>f. Tuition fees for 2 children</t>
  </si>
  <si>
    <t>g. E.L.S.S(Mutual Fund)</t>
  </si>
  <si>
    <t>h. Tax Savings Bonds</t>
  </si>
  <si>
    <t>I. FD (5 Years and above)</t>
  </si>
  <si>
    <t>j. 80 ccc Pension Plan</t>
  </si>
  <si>
    <t>b. 80 D Medical Insurance premiums (for Self )</t>
  </si>
  <si>
    <t>d. 80 E Int Paid on Education Loan</t>
  </si>
  <si>
    <t>e. 80G Donation to approved fund</t>
  </si>
  <si>
    <t>f. Any other</t>
  </si>
  <si>
    <t>c. Post Ofice M.I.S (6 yrs.)</t>
  </si>
  <si>
    <t>a. EPF &amp; VPF Contribution</t>
  </si>
  <si>
    <t>b. Life Insurance premiums</t>
  </si>
  <si>
    <t>Less: Deduction under RGESS Sec 80CCG (Max Rs. 50,000/-)</t>
  </si>
  <si>
    <t>c. 80 D Medical Insurance premiums (for Parents)</t>
  </si>
  <si>
    <r>
      <t xml:space="preserve">In case of any queries or doubts please mail at - </t>
    </r>
    <r>
      <rPr>
        <b/>
        <sz val="10"/>
        <rFont val="Arial"/>
        <family val="2"/>
      </rPr>
      <t>apnaplan.com@gmail.com</t>
    </r>
  </si>
  <si>
    <r>
      <rPr>
        <b/>
        <sz val="10"/>
        <rFont val="Arial"/>
        <family val="2"/>
      </rPr>
      <t>Terms of Usage:</t>
    </r>
    <r>
      <rPr>
        <sz val="10"/>
        <rFont val="Arial"/>
        <family val="2"/>
      </rPr>
      <t xml:space="preserve"> I encourage you to share this Income Tax Calculator for benefit of your friends and family. The usage is restricted to non commercial use only.</t>
    </r>
  </si>
  <si>
    <r>
      <rPr>
        <b/>
        <sz val="10"/>
        <rFont val="Arial"/>
        <family val="2"/>
      </rPr>
      <t>Disclaimer:</t>
    </r>
    <r>
      <rPr>
        <sz val="10"/>
        <rFont val="Arial"/>
        <family val="2"/>
      </rPr>
      <t xml:space="preserve"> All care has been taken to keep the information upto date and correct and is for educational purpose only. You are encouraged to consult your Tax Advisor before taking any decesion based on this calculator.</t>
    </r>
  </si>
  <si>
    <t>Income from house property (Sec 24)</t>
  </si>
  <si>
    <t>Name:</t>
  </si>
  <si>
    <t>Pan Number:</t>
  </si>
  <si>
    <t>Amit Kumar</t>
  </si>
  <si>
    <t>AVXXXXXXXX</t>
  </si>
  <si>
    <t>Less: Interest paid on Home Improvement Loan (max 30,000)</t>
  </si>
  <si>
    <t>Less: Interest paid on housing loan(max 150,000)</t>
  </si>
  <si>
    <t>Metro</t>
  </si>
  <si>
    <t>Non-Metro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</si>
</sst>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quot; -&quot;#\ ;@\ "/>
    <numFmt numFmtId="165" formatCode="&quot;Yes&quot;;&quot;Yes&quot;;&quot;No&quot;"/>
    <numFmt numFmtId="166" formatCode="&quot;True&quot;;&quot;True&quot;;&quot;False&quot;"/>
    <numFmt numFmtId="167" formatCode="&quot;On&quot;;&quot;On&quot;;&quot;Off&quot;"/>
    <numFmt numFmtId="168" formatCode="[$€-2]\ #,##0.00_);[Red]\([$€-2]\ #,##0.00\)"/>
  </numFmts>
  <fonts count="54">
    <font>
      <sz val="10"/>
      <name val="Arial"/>
      <family val="2"/>
    </font>
    <font>
      <b/>
      <sz val="16"/>
      <name val="Arial"/>
      <family val="2"/>
    </font>
    <font>
      <sz val="16"/>
      <name val="Arial"/>
      <family val="2"/>
    </font>
    <font>
      <sz val="10"/>
      <name val="Calibri"/>
      <family val="2"/>
    </font>
    <font>
      <b/>
      <sz val="10"/>
      <name val="Arial"/>
      <family val="2"/>
    </font>
    <font>
      <b/>
      <sz val="11"/>
      <name val="Arial"/>
      <family val="2"/>
    </font>
    <font>
      <sz val="11"/>
      <color indexed="62"/>
      <name val="Calibri"/>
      <family val="2"/>
    </font>
    <font>
      <sz val="10"/>
      <color indexed="9"/>
      <name val="Calibri"/>
      <family val="2"/>
    </font>
    <font>
      <b/>
      <sz val="11"/>
      <color indexed="63"/>
      <name val="Calibri"/>
      <family val="2"/>
    </font>
    <font>
      <u val="single"/>
      <sz val="14"/>
      <color indexed="12"/>
      <name val="Arial"/>
      <family val="2"/>
    </font>
    <font>
      <sz val="8"/>
      <name val="Tahoma"/>
      <family val="2"/>
    </font>
    <font>
      <b/>
      <sz val="8"/>
      <name val="Tahoma"/>
      <family val="2"/>
    </font>
    <font>
      <sz val="11"/>
      <color indexed="8"/>
      <name val="Calibri"/>
      <family val="2"/>
    </font>
    <font>
      <b/>
      <sz val="14"/>
      <color indexed="20"/>
      <name val="Calibri"/>
      <family val="2"/>
    </font>
    <font>
      <b/>
      <sz val="12"/>
      <color indexed="17"/>
      <name val="Calibri"/>
      <family val="2"/>
    </font>
    <font>
      <b/>
      <sz val="12"/>
      <color indexed="58"/>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52"/>
      <name val="Calibri"/>
      <family val="2"/>
    </font>
    <font>
      <sz val="11"/>
      <color indexed="60"/>
      <name val="Calibri"/>
      <family val="2"/>
    </font>
    <font>
      <b/>
      <sz val="18"/>
      <color indexed="62"/>
      <name val="Cambria"/>
      <family val="2"/>
    </font>
    <font>
      <b/>
      <sz val="11"/>
      <color indexed="8"/>
      <name val="Calibri"/>
      <family val="2"/>
    </font>
    <font>
      <sz val="11"/>
      <color indexed="10"/>
      <name val="Calibri"/>
      <family val="2"/>
    </font>
    <font>
      <sz val="18"/>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54"/>
        <bgColor indexed="64"/>
      </patternFill>
    </fill>
    <fill>
      <patternFill patternType="solid">
        <fgColor indexed="31"/>
        <bgColor indexed="64"/>
      </patternFill>
    </fill>
    <fill>
      <patternFill patternType="solid">
        <fgColor indexed="4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56"/>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color indexed="63"/>
      </left>
      <right style="medium"/>
      <top style="double">
        <color indexed="63"/>
      </top>
      <bottom style="double">
        <color indexed="63"/>
      </bottom>
    </border>
    <border>
      <left style="thin">
        <color indexed="63"/>
      </left>
      <right style="medium"/>
      <top style="thin">
        <color indexed="63"/>
      </top>
      <bottom style="thin">
        <color indexed="63"/>
      </bottom>
    </border>
    <border>
      <left style="medium"/>
      <right>
        <color indexed="63"/>
      </right>
      <top>
        <color indexed="63"/>
      </top>
      <bottom style="thin">
        <color indexed="56"/>
      </bottom>
    </border>
    <border>
      <left style="double">
        <color indexed="63"/>
      </left>
      <right style="medium"/>
      <top style="double">
        <color indexed="63"/>
      </top>
      <bottom style="thin">
        <color indexed="56"/>
      </bottom>
    </border>
    <border>
      <left style="medium"/>
      <right>
        <color indexed="63"/>
      </right>
      <top>
        <color indexed="63"/>
      </top>
      <bottom style="medium"/>
    </border>
    <border>
      <left>
        <color indexed="63"/>
      </left>
      <right>
        <color indexed="63"/>
      </right>
      <top>
        <color indexed="63"/>
      </top>
      <bottom style="medium"/>
    </border>
    <border>
      <left style="double">
        <color indexed="63"/>
      </left>
      <right style="medium"/>
      <top style="double">
        <color indexed="63"/>
      </top>
      <bottom style="medium"/>
    </border>
    <border>
      <left style="thin">
        <color indexed="56"/>
      </left>
      <right style="thin">
        <color indexed="63"/>
      </right>
      <top>
        <color indexed="63"/>
      </top>
      <bottom style="thin">
        <color indexed="63"/>
      </bottom>
    </border>
    <border>
      <left style="thin"/>
      <right style="thin"/>
      <top style="thin"/>
      <bottom style="thin"/>
    </border>
    <border>
      <left style="thin">
        <color indexed="23"/>
      </left>
      <right style="thin">
        <color indexed="23"/>
      </right>
      <top style="thin">
        <color indexed="56"/>
      </top>
      <bottom style="thin">
        <color indexed="2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0" fillId="35" borderId="7" applyNumberFormat="0" applyFont="0" applyAlignment="0" applyProtection="0"/>
    <xf numFmtId="0" fontId="49" fillId="27" borderId="8" applyNumberFormat="0" applyAlignment="0" applyProtection="0"/>
    <xf numFmtId="0" fontId="12" fillId="36" borderId="0" applyNumberFormat="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3">
    <xf numFmtId="0" fontId="0" fillId="0" borderId="0" xfId="0" applyAlignment="1">
      <alignment/>
    </xf>
    <xf numFmtId="3" fontId="0" fillId="29" borderId="0" xfId="0" applyNumberFormat="1" applyFont="1" applyFill="1" applyBorder="1" applyAlignment="1" applyProtection="1">
      <alignment vertical="center"/>
      <protection hidden="1"/>
    </xf>
    <xf numFmtId="3" fontId="8" fillId="37" borderId="10"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5" fillId="29" borderId="0" xfId="0" applyFont="1" applyFill="1" applyBorder="1" applyAlignment="1" applyProtection="1">
      <alignment vertical="center"/>
      <protection hidden="1"/>
    </xf>
    <xf numFmtId="0" fontId="4" fillId="29" borderId="0" xfId="0" applyFont="1" applyFill="1" applyBorder="1" applyAlignment="1" applyProtection="1">
      <alignment vertical="center"/>
      <protection hidden="1"/>
    </xf>
    <xf numFmtId="0" fontId="2" fillId="0" borderId="0" xfId="0" applyFont="1" applyAlignment="1" applyProtection="1">
      <alignment vertical="center"/>
      <protection hidden="1"/>
    </xf>
    <xf numFmtId="0" fontId="4" fillId="38" borderId="0" xfId="0" applyFont="1" applyFill="1" applyAlignment="1" applyProtection="1">
      <alignment vertical="center"/>
      <protection hidden="1"/>
    </xf>
    <xf numFmtId="0" fontId="4" fillId="0" borderId="0" xfId="0" applyFont="1" applyAlignment="1" applyProtection="1">
      <alignment vertical="center"/>
      <protection hidden="1"/>
    </xf>
    <xf numFmtId="164" fontId="0" fillId="0" borderId="0" xfId="0" applyNumberFormat="1" applyFont="1" applyFill="1" applyBorder="1" applyAlignment="1" applyProtection="1">
      <alignment vertical="center"/>
      <protection hidden="1"/>
    </xf>
    <xf numFmtId="1" fontId="0" fillId="0" borderId="0" xfId="0" applyNumberFormat="1" applyFont="1" applyFill="1" applyBorder="1" applyAlignment="1" applyProtection="1">
      <alignment vertical="center"/>
      <protection hidden="1"/>
    </xf>
    <xf numFmtId="9" fontId="0" fillId="0" borderId="0" xfId="0" applyNumberFormat="1" applyAlignment="1" applyProtection="1">
      <alignment vertical="center"/>
      <protection hidden="1"/>
    </xf>
    <xf numFmtId="3" fontId="0" fillId="0" borderId="0"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164" fontId="4" fillId="0" borderId="0" xfId="0" applyNumberFormat="1" applyFont="1" applyFill="1" applyBorder="1" applyAlignment="1" applyProtection="1">
      <alignment vertical="center"/>
      <protection hidden="1"/>
    </xf>
    <xf numFmtId="0" fontId="0" fillId="0" borderId="0" xfId="0" applyAlignment="1" applyProtection="1">
      <alignment/>
      <protection hidden="1"/>
    </xf>
    <xf numFmtId="3" fontId="0" fillId="0" borderId="0" xfId="0" applyNumberFormat="1" applyAlignment="1" applyProtection="1">
      <alignment/>
      <protection hidden="1"/>
    </xf>
    <xf numFmtId="3" fontId="0" fillId="29" borderId="0" xfId="0" applyNumberFormat="1" applyFont="1" applyFill="1" applyBorder="1" applyAlignment="1" applyProtection="1">
      <alignment vertical="center"/>
      <protection hidden="1" locked="0"/>
    </xf>
    <xf numFmtId="0" fontId="0" fillId="0" borderId="0" xfId="0" applyAlignment="1" applyProtection="1">
      <alignment horizontal="center" vertical="center" wrapText="1"/>
      <protection hidden="1"/>
    </xf>
    <xf numFmtId="0" fontId="0" fillId="0" borderId="11"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12" xfId="0" applyBorder="1" applyAlignment="1" applyProtection="1">
      <alignment vertical="center" wrapText="1"/>
      <protection hidden="1"/>
    </xf>
    <xf numFmtId="3" fontId="13" fillId="0" borderId="13" xfId="0" applyNumberFormat="1" applyFont="1" applyBorder="1" applyAlignment="1" applyProtection="1">
      <alignment vertical="center"/>
      <protection hidden="1"/>
    </xf>
    <xf numFmtId="15" fontId="0" fillId="0" borderId="0" xfId="0" applyNumberFormat="1" applyAlignment="1" applyProtection="1">
      <alignment/>
      <protection hidden="1"/>
    </xf>
    <xf numFmtId="0" fontId="5" fillId="29" borderId="14" xfId="0" applyFont="1" applyFill="1" applyBorder="1" applyAlignment="1" applyProtection="1">
      <alignment horizontal="right" vertical="center"/>
      <protection hidden="1"/>
    </xf>
    <xf numFmtId="0" fontId="5" fillId="29" borderId="15" xfId="0" applyFont="1" applyFill="1" applyBorder="1" applyAlignment="1" applyProtection="1">
      <alignment horizontal="right" vertical="center"/>
      <protection hidden="1"/>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29" borderId="15" xfId="0" applyFill="1" applyBorder="1" applyAlignment="1" applyProtection="1">
      <alignment vertical="center"/>
      <protection hidden="1"/>
    </xf>
    <xf numFmtId="0" fontId="3" fillId="29" borderId="16" xfId="0" applyFont="1" applyFill="1" applyBorder="1" applyAlignment="1" applyProtection="1">
      <alignment vertical="center"/>
      <protection hidden="1"/>
    </xf>
    <xf numFmtId="0" fontId="5" fillId="29" borderId="15" xfId="0" applyFont="1" applyFill="1" applyBorder="1" applyAlignment="1" applyProtection="1">
      <alignment vertical="center"/>
      <protection hidden="1"/>
    </xf>
    <xf numFmtId="3" fontId="7" fillId="39" borderId="17" xfId="0" applyNumberFormat="1" applyFont="1" applyFill="1" applyBorder="1" applyAlignment="1" applyProtection="1">
      <alignment vertical="center"/>
      <protection hidden="1"/>
    </xf>
    <xf numFmtId="0" fontId="4" fillId="29" borderId="15" xfId="0" applyFont="1" applyFill="1" applyBorder="1" applyAlignment="1" applyProtection="1">
      <alignment vertical="center"/>
      <protection hidden="1"/>
    </xf>
    <xf numFmtId="3" fontId="3" fillId="29" borderId="16" xfId="0" applyNumberFormat="1" applyFont="1" applyFill="1" applyBorder="1" applyAlignment="1" applyProtection="1">
      <alignment vertical="center"/>
      <protection hidden="1"/>
    </xf>
    <xf numFmtId="0" fontId="0" fillId="0" borderId="0" xfId="0" applyBorder="1" applyAlignment="1" applyProtection="1">
      <alignment vertical="center"/>
      <protection hidden="1"/>
    </xf>
    <xf numFmtId="3" fontId="8" fillId="37" borderId="18" xfId="0" applyNumberFormat="1" applyFont="1" applyFill="1" applyBorder="1" applyAlignment="1" applyProtection="1">
      <alignment vertical="center"/>
      <protection hidden="1"/>
    </xf>
    <xf numFmtId="0" fontId="13" fillId="0" borderId="19" xfId="0" applyNumberFormat="1" applyFont="1" applyBorder="1" applyAlignment="1" applyProtection="1">
      <alignment vertical="center"/>
      <protection hidden="1"/>
    </xf>
    <xf numFmtId="3" fontId="13" fillId="30" borderId="20" xfId="0" applyNumberFormat="1" applyFont="1" applyFill="1" applyBorder="1" applyAlignment="1" applyProtection="1">
      <alignment vertical="center"/>
      <protection hidden="1"/>
    </xf>
    <xf numFmtId="0" fontId="14" fillId="0" borderId="21" xfId="0" applyNumberFormat="1" applyFont="1" applyBorder="1" applyAlignment="1" applyProtection="1">
      <alignment vertical="center"/>
      <protection hidden="1"/>
    </xf>
    <xf numFmtId="3" fontId="14" fillId="0" borderId="22" xfId="0" applyNumberFormat="1" applyFont="1" applyBorder="1" applyAlignment="1" applyProtection="1">
      <alignment vertical="center"/>
      <protection hidden="1"/>
    </xf>
    <xf numFmtId="9" fontId="15" fillId="36" borderId="23" xfId="0" applyNumberFormat="1" applyFont="1" applyFill="1" applyBorder="1" applyAlignment="1" applyProtection="1">
      <alignment vertical="center"/>
      <protection hidden="1"/>
    </xf>
    <xf numFmtId="1" fontId="0" fillId="40" borderId="24" xfId="0" applyNumberFormat="1" applyFill="1" applyBorder="1" applyAlignment="1" applyProtection="1">
      <alignment horizontal="center" vertical="center"/>
      <protection hidden="1"/>
    </xf>
    <xf numFmtId="0" fontId="16" fillId="0" borderId="0" xfId="0" applyFont="1" applyAlignment="1" applyProtection="1">
      <alignment vertical="center"/>
      <protection hidden="1"/>
    </xf>
    <xf numFmtId="15" fontId="0" fillId="13" borderId="25" xfId="0" applyNumberFormat="1" applyFill="1" applyBorder="1" applyAlignment="1" applyProtection="1">
      <alignment horizontal="center" vertical="center"/>
      <protection locked="0"/>
    </xf>
    <xf numFmtId="3" fontId="6" fillId="41" borderId="26" xfId="0" applyNumberFormat="1" applyFont="1" applyFill="1" applyBorder="1" applyAlignment="1" applyProtection="1">
      <alignment vertical="center"/>
      <protection locked="0"/>
    </xf>
    <xf numFmtId="3" fontId="6" fillId="41" borderId="27" xfId="0" applyNumberFormat="1" applyFont="1" applyFill="1" applyBorder="1" applyAlignment="1" applyProtection="1">
      <alignment horizontal="right" vertical="center"/>
      <protection locked="0"/>
    </xf>
    <xf numFmtId="3" fontId="6" fillId="41" borderId="27" xfId="0" applyNumberFormat="1" applyFont="1" applyFill="1" applyBorder="1" applyAlignment="1" applyProtection="1">
      <alignment vertical="center"/>
      <protection locked="0"/>
    </xf>
    <xf numFmtId="0" fontId="1" fillId="0" borderId="28" xfId="0" applyNumberFormat="1" applyFont="1" applyFill="1" applyBorder="1" applyAlignment="1" applyProtection="1">
      <alignment horizontal="center" vertical="center"/>
      <protection hidden="1"/>
    </xf>
    <xf numFmtId="0" fontId="9" fillId="0" borderId="0" xfId="0" applyNumberFormat="1" applyFont="1" applyFill="1" applyBorder="1" applyAlignment="1" applyProtection="1">
      <alignment horizontal="center" vertical="center"/>
      <protection hidden="1"/>
    </xf>
    <xf numFmtId="0" fontId="0" fillId="0" borderId="29"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32" xfId="0"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0" fillId="0" borderId="34" xfId="0"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0" fillId="0" borderId="36" xfId="0" applyBorder="1" applyAlignment="1" applyProtection="1">
      <alignment horizontal="left" vertical="center" wrapText="1"/>
      <protection hidden="1"/>
    </xf>
    <xf numFmtId="0" fontId="0" fillId="0" borderId="37" xfId="0" applyBorder="1" applyAlignment="1" applyProtection="1">
      <alignment horizontal="left" vertical="center" wrapText="1"/>
      <protection hidden="1"/>
    </xf>
    <xf numFmtId="0" fontId="4" fillId="13" borderId="38" xfId="0" applyFont="1" applyFill="1" applyBorder="1" applyAlignment="1" applyProtection="1">
      <alignment horizontal="center" vertical="center"/>
      <protection locked="0"/>
    </xf>
    <xf numFmtId="0" fontId="4" fillId="13" borderId="39" xfId="0" applyFont="1" applyFill="1" applyBorder="1" applyAlignment="1" applyProtection="1">
      <alignment horizontal="center" vertical="center"/>
      <protection locked="0"/>
    </xf>
    <xf numFmtId="0" fontId="4" fillId="13" borderId="25" xfId="0" applyFont="1" applyFill="1" applyBorder="1" applyAlignment="1" applyProtection="1">
      <alignment horizontal="center" vertical="center"/>
      <protection locked="0"/>
    </xf>
    <xf numFmtId="0" fontId="4" fillId="13" borderId="40"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CC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pnaplan.com/8-questions-about-tax-exemption-on-hra/" TargetMode="External" /><Relationship Id="rId2" Type="http://schemas.openxmlformats.org/officeDocument/2006/relationships/hyperlink" Target="http://apnaplan.com/tag/sec-80c/" TargetMode="External" /><Relationship Id="rId3" Type="http://schemas.openxmlformats.org/officeDocument/2006/relationships/hyperlink" Target="http://apnaplan.com/category/rgess/" TargetMode="External" /><Relationship Id="rId4" Type="http://schemas.openxmlformats.org/officeDocument/2006/relationships/hyperlink" Target="http://apnaplan.com/tag/tax-saving-fd/" TargetMode="External" /><Relationship Id="rId5" Type="http://schemas.openxmlformats.org/officeDocument/2006/relationships/hyperlink" Target="http://apnaplan.com/category/mutual-funds/elss/" TargetMode="External" /><Relationship Id="rId6" Type="http://schemas.openxmlformats.org/officeDocument/2006/relationships/hyperlink" Target="http://apnaplan.com/tax-benefit-on-education-loan-sec-80e/" TargetMode="External" /><Relationship Id="rId7" Type="http://schemas.openxmlformats.org/officeDocument/2006/relationships/hyperlink" Target="http://apnaplan.com/savings-bank-account-becomes-tax-efficient-budget-2012/" TargetMode="External" /><Relationship Id="rId8" Type="http://schemas.openxmlformats.org/officeDocument/2006/relationships/image" Target="../media/image1.jpeg" /><Relationship Id="rId9" Type="http://schemas.openxmlformats.org/officeDocument/2006/relationships/hyperlink" Target="http://www.facebook.com/apnaplan" TargetMode="External" /><Relationship Id="rId10" Type="http://schemas.openxmlformats.org/officeDocument/2006/relationships/hyperlink" Target="http://www.facebook.com/apnaplan" TargetMode="External" /><Relationship Id="rId11" Type="http://schemas.openxmlformats.org/officeDocument/2006/relationships/image" Target="../media/image2.png" /><Relationship Id="rId12" Type="http://schemas.openxmlformats.org/officeDocument/2006/relationships/hyperlink" Target="http://apnaplan.com/" TargetMode="External" /><Relationship Id="rId13" Type="http://schemas.openxmlformats.org/officeDocument/2006/relationships/hyperlink" Target="http://apnaplan.com/" TargetMode="External" /><Relationship Id="rId14" Type="http://schemas.openxmlformats.org/officeDocument/2006/relationships/hyperlink" Target="http://apnaplan.com/wp-content/uploads/2013/03/How_to_Save_Tax_for_FY_2013_14.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13</xdr:row>
      <xdr:rowOff>180975</xdr:rowOff>
    </xdr:from>
    <xdr:to>
      <xdr:col>10</xdr:col>
      <xdr:colOff>323850</xdr:colOff>
      <xdr:row>17</xdr:row>
      <xdr:rowOff>66675</xdr:rowOff>
    </xdr:to>
    <xdr:sp>
      <xdr:nvSpPr>
        <xdr:cNvPr id="1" name="Rectangular Callout 1">
          <a:hlinkClick r:id="rId1"/>
        </xdr:cNvPr>
        <xdr:cNvSpPr>
          <a:spLocks/>
        </xdr:cNvSpPr>
      </xdr:nvSpPr>
      <xdr:spPr>
        <a:xfrm>
          <a:off x="6448425" y="2867025"/>
          <a:ext cx="2524125" cy="657225"/>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You</a:t>
          </a:r>
          <a:r>
            <a:rPr lang="en-US" cap="none" sz="1100" b="0" i="0" u="none" baseline="0">
              <a:solidFill>
                <a:srgbClr val="000000"/>
              </a:solidFill>
            </a:rPr>
            <a:t> can take Tax Benefit on both </a:t>
          </a:r>
          <a:r>
            <a:rPr lang="en-US" cap="none" sz="1100" b="1" i="0" u="none" baseline="0">
              <a:solidFill>
                <a:srgbClr val="000000"/>
              </a:solidFill>
            </a:rPr>
            <a:t>HRA &amp; Home Loan.
</a:t>
          </a:r>
          <a:r>
            <a:rPr lang="en-US" cap="none" sz="1100" b="0" i="0" u="none" baseline="0">
              <a:solidFill>
                <a:srgbClr val="000000"/>
              </a:solidFill>
            </a:rPr>
            <a:t>In case of any queries Click here.</a:t>
          </a:r>
        </a:p>
      </xdr:txBody>
    </xdr:sp>
    <xdr:clientData/>
  </xdr:twoCellAnchor>
  <xdr:twoCellAnchor>
    <xdr:from>
      <xdr:col>5</xdr:col>
      <xdr:colOff>314325</xdr:colOff>
      <xdr:row>30</xdr:row>
      <xdr:rowOff>123825</xdr:rowOff>
    </xdr:from>
    <xdr:to>
      <xdr:col>10</xdr:col>
      <xdr:colOff>428625</xdr:colOff>
      <xdr:row>32</xdr:row>
      <xdr:rowOff>142875</xdr:rowOff>
    </xdr:to>
    <xdr:sp>
      <xdr:nvSpPr>
        <xdr:cNvPr id="2" name="Rectangular Callout 2">
          <a:hlinkClick r:id="rId2"/>
        </xdr:cNvPr>
        <xdr:cNvSpPr>
          <a:spLocks/>
        </xdr:cNvSpPr>
      </xdr:nvSpPr>
      <xdr:spPr>
        <a:xfrm>
          <a:off x="6553200" y="6143625"/>
          <a:ext cx="2524125" cy="428625"/>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Click here to
</a:t>
          </a:r>
          <a:r>
            <a:rPr lang="en-US" cap="none" sz="1100" b="0" i="0" u="none" baseline="0">
              <a:solidFill>
                <a:srgbClr val="000000"/>
              </a:solidFill>
            </a:rPr>
            <a:t>Choose</a:t>
          </a:r>
          <a:r>
            <a:rPr lang="en-US" cap="none" sz="1100" b="0" i="0" u="none" baseline="0">
              <a:solidFill>
                <a:srgbClr val="000000"/>
              </a:solidFill>
            </a:rPr>
            <a:t> the </a:t>
          </a:r>
          <a:r>
            <a:rPr lang="en-US" cap="none" sz="1100" b="1" i="0" u="none" baseline="0">
              <a:solidFill>
                <a:srgbClr val="000000"/>
              </a:solidFill>
            </a:rPr>
            <a:t>best investment under 80C.</a:t>
          </a:r>
        </a:p>
      </xdr:txBody>
    </xdr:sp>
    <xdr:clientData/>
  </xdr:twoCellAnchor>
  <xdr:twoCellAnchor>
    <xdr:from>
      <xdr:col>5</xdr:col>
      <xdr:colOff>323850</xdr:colOff>
      <xdr:row>40</xdr:row>
      <xdr:rowOff>57150</xdr:rowOff>
    </xdr:from>
    <xdr:to>
      <xdr:col>10</xdr:col>
      <xdr:colOff>438150</xdr:colOff>
      <xdr:row>42</xdr:row>
      <xdr:rowOff>171450</xdr:rowOff>
    </xdr:to>
    <xdr:sp>
      <xdr:nvSpPr>
        <xdr:cNvPr id="3" name="Rectangular Callout 3">
          <a:hlinkClick r:id="rId3"/>
        </xdr:cNvPr>
        <xdr:cNvSpPr>
          <a:spLocks/>
        </xdr:cNvSpPr>
      </xdr:nvSpPr>
      <xdr:spPr>
        <a:xfrm>
          <a:off x="6562725" y="8010525"/>
          <a:ext cx="2524125" cy="523875"/>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Read more about </a:t>
          </a:r>
          <a:r>
            <a:rPr lang="en-US" cap="none" sz="1100" b="1" i="0" u="none" baseline="0">
              <a:solidFill>
                <a:srgbClr val="000000"/>
              </a:solidFill>
            </a:rPr>
            <a:t>RGESS</a:t>
          </a:r>
          <a:r>
            <a:rPr lang="en-US" cap="none" sz="1100" b="0" i="0" u="none" baseline="0">
              <a:solidFill>
                <a:srgbClr val="000000"/>
              </a:solidFill>
            </a:rPr>
            <a:t> at Apnaplan.com</a:t>
          </a:r>
        </a:p>
      </xdr:txBody>
    </xdr:sp>
    <xdr:clientData/>
  </xdr:twoCellAnchor>
  <xdr:twoCellAnchor>
    <xdr:from>
      <xdr:col>5</xdr:col>
      <xdr:colOff>285750</xdr:colOff>
      <xdr:row>33</xdr:row>
      <xdr:rowOff>0</xdr:rowOff>
    </xdr:from>
    <xdr:to>
      <xdr:col>10</xdr:col>
      <xdr:colOff>400050</xdr:colOff>
      <xdr:row>35</xdr:row>
      <xdr:rowOff>114300</xdr:rowOff>
    </xdr:to>
    <xdr:sp>
      <xdr:nvSpPr>
        <xdr:cNvPr id="4" name="Rectangular Callout 4">
          <a:hlinkClick r:id="rId4"/>
        </xdr:cNvPr>
        <xdr:cNvSpPr>
          <a:spLocks/>
        </xdr:cNvSpPr>
      </xdr:nvSpPr>
      <xdr:spPr>
        <a:xfrm>
          <a:off x="6524625" y="6619875"/>
          <a:ext cx="2524125" cy="495300"/>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Click here to choose the </a:t>
          </a:r>
          <a:r>
            <a:rPr lang="en-US" cap="none" sz="1100" b="1" i="0" u="none" baseline="0">
              <a:solidFill>
                <a:srgbClr val="000000"/>
              </a:solidFill>
            </a:rPr>
            <a:t>Best Tax Saving Fixed Deposit rates </a:t>
          </a:r>
          <a:r>
            <a:rPr lang="en-US" cap="none" sz="1100" b="0" i="0" u="none" baseline="0">
              <a:solidFill>
                <a:srgbClr val="000000"/>
              </a:solidFill>
            </a:rPr>
            <a:t>from banks</a:t>
          </a:r>
        </a:p>
      </xdr:txBody>
    </xdr:sp>
    <xdr:clientData/>
  </xdr:twoCellAnchor>
  <xdr:twoCellAnchor>
    <xdr:from>
      <xdr:col>5</xdr:col>
      <xdr:colOff>295275</xdr:colOff>
      <xdr:row>35</xdr:row>
      <xdr:rowOff>142875</xdr:rowOff>
    </xdr:from>
    <xdr:to>
      <xdr:col>10</xdr:col>
      <xdr:colOff>409575</xdr:colOff>
      <xdr:row>38</xdr:row>
      <xdr:rowOff>66675</xdr:rowOff>
    </xdr:to>
    <xdr:sp>
      <xdr:nvSpPr>
        <xdr:cNvPr id="5" name="Rectangular Callout 5">
          <a:hlinkClick r:id="rId5"/>
        </xdr:cNvPr>
        <xdr:cNvSpPr>
          <a:spLocks/>
        </xdr:cNvSpPr>
      </xdr:nvSpPr>
      <xdr:spPr>
        <a:xfrm>
          <a:off x="6534150" y="7143750"/>
          <a:ext cx="2524125" cy="495300"/>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Click here to choose the </a:t>
          </a:r>
          <a:r>
            <a:rPr lang="en-US" cap="none" sz="1100" b="1" i="0" u="none" baseline="0">
              <a:solidFill>
                <a:srgbClr val="000000"/>
              </a:solidFill>
            </a:rPr>
            <a:t>Best Tax Saving Mutual Funds (ELSS)</a:t>
          </a:r>
        </a:p>
      </xdr:txBody>
    </xdr:sp>
    <xdr:clientData/>
  </xdr:twoCellAnchor>
  <xdr:twoCellAnchor>
    <xdr:from>
      <xdr:col>5</xdr:col>
      <xdr:colOff>295275</xdr:colOff>
      <xdr:row>43</xdr:row>
      <xdr:rowOff>180975</xdr:rowOff>
    </xdr:from>
    <xdr:to>
      <xdr:col>10</xdr:col>
      <xdr:colOff>409575</xdr:colOff>
      <xdr:row>46</xdr:row>
      <xdr:rowOff>123825</xdr:rowOff>
    </xdr:to>
    <xdr:sp>
      <xdr:nvSpPr>
        <xdr:cNvPr id="6" name="Rectangular Callout 6">
          <a:hlinkClick r:id="rId6"/>
        </xdr:cNvPr>
        <xdr:cNvSpPr>
          <a:spLocks/>
        </xdr:cNvSpPr>
      </xdr:nvSpPr>
      <xdr:spPr>
        <a:xfrm>
          <a:off x="6534150" y="8753475"/>
          <a:ext cx="2524125" cy="523875"/>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Click Here in</a:t>
          </a:r>
          <a:r>
            <a:rPr lang="en-US" cap="none" sz="1100" b="0" i="0" u="none" baseline="0">
              <a:solidFill>
                <a:srgbClr val="000000"/>
              </a:solidFill>
            </a:rPr>
            <a:t> case of any doubt on </a:t>
          </a:r>
          <a:r>
            <a:rPr lang="en-US" cap="none" sz="1100" b="1" i="0" u="none" baseline="0">
              <a:solidFill>
                <a:srgbClr val="000000"/>
              </a:solidFill>
            </a:rPr>
            <a:t>Education Loan Tax Exemption</a:t>
          </a:r>
        </a:p>
      </xdr:txBody>
    </xdr:sp>
    <xdr:clientData/>
  </xdr:twoCellAnchor>
  <xdr:twoCellAnchor>
    <xdr:from>
      <xdr:col>5</xdr:col>
      <xdr:colOff>266700</xdr:colOff>
      <xdr:row>2</xdr:row>
      <xdr:rowOff>142875</xdr:rowOff>
    </xdr:from>
    <xdr:to>
      <xdr:col>9</xdr:col>
      <xdr:colOff>209550</xdr:colOff>
      <xdr:row>7</xdr:row>
      <xdr:rowOff>123825</xdr:rowOff>
    </xdr:to>
    <xdr:sp>
      <xdr:nvSpPr>
        <xdr:cNvPr id="7" name="Rectangular Callout 7"/>
        <xdr:cNvSpPr>
          <a:spLocks/>
        </xdr:cNvSpPr>
      </xdr:nvSpPr>
      <xdr:spPr>
        <a:xfrm>
          <a:off x="6505575" y="733425"/>
          <a:ext cx="1905000" cy="885825"/>
        </a:xfrm>
        <a:prstGeom prst="wedgeRectCallout">
          <a:avLst>
            <a:gd name="adj1" fmla="val -63754"/>
            <a:gd name="adj2" fmla="val -2165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100" b="1" i="0" u="none" baseline="0">
              <a:solidFill>
                <a:srgbClr val="000000"/>
              </a:solidFill>
            </a:rPr>
            <a:t>Fill</a:t>
          </a:r>
          <a:r>
            <a:rPr lang="en-US" cap="none" sz="1100" b="1" i="0" u="none" baseline="0">
              <a:solidFill>
                <a:srgbClr val="000000"/>
              </a:solidFill>
            </a:rPr>
            <a:t> up only the Orange Cells</a:t>
          </a:r>
        </a:p>
      </xdr:txBody>
    </xdr:sp>
    <xdr:clientData/>
  </xdr:twoCellAnchor>
  <xdr:twoCellAnchor>
    <xdr:from>
      <xdr:col>5</xdr:col>
      <xdr:colOff>228600</xdr:colOff>
      <xdr:row>8</xdr:row>
      <xdr:rowOff>161925</xdr:rowOff>
    </xdr:from>
    <xdr:to>
      <xdr:col>10</xdr:col>
      <xdr:colOff>314325</xdr:colOff>
      <xdr:row>13</xdr:row>
      <xdr:rowOff>95250</xdr:rowOff>
    </xdr:to>
    <xdr:sp>
      <xdr:nvSpPr>
        <xdr:cNvPr id="8" name="Rectangular Callout 8"/>
        <xdr:cNvSpPr>
          <a:spLocks/>
        </xdr:cNvSpPr>
      </xdr:nvSpPr>
      <xdr:spPr>
        <a:xfrm>
          <a:off x="6467475" y="1866900"/>
          <a:ext cx="2495550" cy="914400"/>
        </a:xfrm>
        <a:prstGeom prst="wedgeRectCallout">
          <a:avLst>
            <a:gd name="adj1" fmla="val -63754"/>
            <a:gd name="adj2" fmla="val -2165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100" b="0" i="0" u="none" baseline="0">
              <a:solidFill>
                <a:srgbClr val="000000"/>
              </a:solidFill>
            </a:rPr>
            <a:t>For Income Tax purpose - </a:t>
          </a:r>
          <a:r>
            <a:rPr lang="en-US" cap="none" sz="1100" b="1" i="0" u="none" baseline="0">
              <a:solidFill>
                <a:srgbClr val="000000"/>
              </a:solidFill>
            </a:rPr>
            <a:t>only Delhi, Mumbai, Chennai &amp; Kolkatta are considered as metro cities. </a:t>
          </a:r>
          <a:r>
            <a:rPr lang="en-US" cap="none" sz="1100" b="0" i="0" u="none" baseline="0">
              <a:solidFill>
                <a:srgbClr val="000000"/>
              </a:solidFill>
            </a:rPr>
            <a:t>Noida, Gurgaon etc are Non-metro cities.</a:t>
          </a:r>
        </a:p>
      </xdr:txBody>
    </xdr:sp>
    <xdr:clientData/>
  </xdr:twoCellAnchor>
  <xdr:twoCellAnchor>
    <xdr:from>
      <xdr:col>5</xdr:col>
      <xdr:colOff>323850</xdr:colOff>
      <xdr:row>24</xdr:row>
      <xdr:rowOff>38100</xdr:rowOff>
    </xdr:from>
    <xdr:to>
      <xdr:col>10</xdr:col>
      <xdr:colOff>438150</xdr:colOff>
      <xdr:row>29</xdr:row>
      <xdr:rowOff>85725</xdr:rowOff>
    </xdr:to>
    <xdr:sp>
      <xdr:nvSpPr>
        <xdr:cNvPr id="9" name="Rectangular Callout 9"/>
        <xdr:cNvSpPr>
          <a:spLocks/>
        </xdr:cNvSpPr>
      </xdr:nvSpPr>
      <xdr:spPr>
        <a:xfrm>
          <a:off x="6562725" y="4848225"/>
          <a:ext cx="2524125" cy="1047750"/>
        </a:xfrm>
        <a:prstGeom prst="wedgeRectCallout">
          <a:avLst>
            <a:gd name="adj1" fmla="val -65375"/>
            <a:gd name="adj2" fmla="val -5375"/>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This calculator only</a:t>
          </a:r>
          <a:r>
            <a:rPr lang="en-US" cap="none" sz="1100" b="0" i="0" u="none" baseline="0">
              <a:solidFill>
                <a:srgbClr val="000000"/>
              </a:solidFill>
            </a:rPr>
            <a:t> works for people with one house. The maximum exemption on Home Loan interest is Rs. 1.5 lakhs.</a:t>
          </a:r>
        </a:p>
      </xdr:txBody>
    </xdr:sp>
    <xdr:clientData/>
  </xdr:twoCellAnchor>
  <xdr:twoCellAnchor>
    <xdr:from>
      <xdr:col>5</xdr:col>
      <xdr:colOff>285750</xdr:colOff>
      <xdr:row>18</xdr:row>
      <xdr:rowOff>9525</xdr:rowOff>
    </xdr:from>
    <xdr:to>
      <xdr:col>10</xdr:col>
      <xdr:colOff>400050</xdr:colOff>
      <xdr:row>23</xdr:row>
      <xdr:rowOff>95250</xdr:rowOff>
    </xdr:to>
    <xdr:sp>
      <xdr:nvSpPr>
        <xdr:cNvPr id="10" name="Rectangular Callout 10">
          <a:hlinkClick r:id="rId7"/>
        </xdr:cNvPr>
        <xdr:cNvSpPr>
          <a:spLocks/>
        </xdr:cNvSpPr>
      </xdr:nvSpPr>
      <xdr:spPr>
        <a:xfrm>
          <a:off x="6524625" y="3676650"/>
          <a:ext cx="2524125" cy="1038225"/>
        </a:xfrm>
        <a:prstGeom prst="wedgeRectCallout">
          <a:avLst>
            <a:gd name="adj1" fmla="val -116384"/>
            <a:gd name="adj2" fmla="val -7787"/>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100" b="0" i="0" u="none" baseline="0">
              <a:solidFill>
                <a:srgbClr val="000000"/>
              </a:solidFill>
            </a:rPr>
            <a:t>Interest up to Rs 10,000 in Saving Bank Account</a:t>
          </a:r>
          <a:r>
            <a:rPr lang="en-US" cap="none" sz="1100" b="0" i="0" u="none" baseline="0">
              <a:solidFill>
                <a:srgbClr val="000000"/>
              </a:solidFill>
            </a:rPr>
            <a:t> is not taxable under </a:t>
          </a:r>
          <a:r>
            <a:rPr lang="en-US" cap="none" sz="1100" b="1" i="0" u="none" baseline="0">
              <a:solidFill>
                <a:srgbClr val="000000"/>
              </a:solidFill>
            </a:rPr>
            <a:t>Sec 80TTA</a:t>
          </a:r>
          <a:r>
            <a:rPr lang="en-US" cap="none" sz="1100" b="0" i="0" u="none" baseline="0">
              <a:solidFill>
                <a:srgbClr val="000000"/>
              </a:solidFill>
            </a:rPr>
            <a:t>. So </a:t>
          </a:r>
          <a:r>
            <a:rPr lang="en-US" cap="none" sz="1100" b="0" i="0" u="none" baseline="0">
              <a:solidFill>
                <a:srgbClr val="000000"/>
              </a:solidFill>
            </a:rPr>
            <a:t>deduct Rs 10,000 </a:t>
          </a:r>
          <a:r>
            <a:rPr lang="en-US" cap="none" sz="1100" b="0" i="0" u="none" baseline="0">
              <a:solidFill>
                <a:srgbClr val="000000"/>
              </a:solidFill>
            </a:rPr>
            <a:t>while entering interest income from Saving account. 
</a:t>
          </a:r>
          <a:r>
            <a:rPr lang="en-US" cap="none" sz="1100" b="1" i="0" u="none" baseline="0">
              <a:solidFill>
                <a:srgbClr val="000000"/>
              </a:solidFill>
            </a:rPr>
            <a:t>All interest received via FD is taxable.</a:t>
          </a:r>
        </a:p>
      </xdr:txBody>
    </xdr:sp>
    <xdr:clientData/>
  </xdr:twoCellAnchor>
  <xdr:twoCellAnchor editAs="oneCell">
    <xdr:from>
      <xdr:col>0</xdr:col>
      <xdr:colOff>66675</xdr:colOff>
      <xdr:row>0</xdr:row>
      <xdr:rowOff>9525</xdr:rowOff>
    </xdr:from>
    <xdr:to>
      <xdr:col>1</xdr:col>
      <xdr:colOff>1276350</xdr:colOff>
      <xdr:row>2</xdr:row>
      <xdr:rowOff>0</xdr:rowOff>
    </xdr:to>
    <xdr:pic>
      <xdr:nvPicPr>
        <xdr:cNvPr id="11" name="Picture 230" descr="https://encrypted-tbn2.gstatic.com/images?q=tbn:ANd9GcRzLTDKFWiQQbgxZSS3v2lQq6o6RZhSHyUxxnTCiLmyOniE_49Xbw">
          <a:hlinkClick r:id="rId10"/>
        </xdr:cNvPr>
        <xdr:cNvPicPr preferRelativeResize="1">
          <a:picLocks noChangeAspect="1"/>
        </xdr:cNvPicPr>
      </xdr:nvPicPr>
      <xdr:blipFill>
        <a:blip r:embed="rId8"/>
        <a:stretch>
          <a:fillRect/>
        </a:stretch>
      </xdr:blipFill>
      <xdr:spPr>
        <a:xfrm>
          <a:off x="66675" y="9525"/>
          <a:ext cx="1285875" cy="581025"/>
        </a:xfrm>
        <a:prstGeom prst="rect">
          <a:avLst/>
        </a:prstGeom>
        <a:noFill/>
        <a:ln w="9525" cmpd="sng">
          <a:noFill/>
        </a:ln>
      </xdr:spPr>
    </xdr:pic>
    <xdr:clientData/>
  </xdr:twoCellAnchor>
  <xdr:twoCellAnchor editAs="oneCell">
    <xdr:from>
      <xdr:col>3</xdr:col>
      <xdr:colOff>142875</xdr:colOff>
      <xdr:row>0</xdr:row>
      <xdr:rowOff>28575</xdr:rowOff>
    </xdr:from>
    <xdr:to>
      <xdr:col>6</xdr:col>
      <xdr:colOff>247650</xdr:colOff>
      <xdr:row>1</xdr:row>
      <xdr:rowOff>257175</xdr:rowOff>
    </xdr:to>
    <xdr:pic>
      <xdr:nvPicPr>
        <xdr:cNvPr id="12" name="Picture 242" descr="Fixed Deposit, Mutual Funds, Insurance, Personal Finance, Loans, Income Tax">
          <a:hlinkClick r:id="rId13"/>
        </xdr:cNvPr>
        <xdr:cNvPicPr preferRelativeResize="1">
          <a:picLocks noChangeAspect="1"/>
        </xdr:cNvPicPr>
      </xdr:nvPicPr>
      <xdr:blipFill>
        <a:blip r:embed="rId11"/>
        <a:stretch>
          <a:fillRect/>
        </a:stretch>
      </xdr:blipFill>
      <xdr:spPr>
        <a:xfrm>
          <a:off x="5114925" y="28575"/>
          <a:ext cx="1819275" cy="523875"/>
        </a:xfrm>
        <a:prstGeom prst="rect">
          <a:avLst/>
        </a:prstGeom>
        <a:noFill/>
        <a:ln w="9525" cmpd="sng">
          <a:noFill/>
        </a:ln>
      </xdr:spPr>
    </xdr:pic>
    <xdr:clientData/>
  </xdr:twoCellAnchor>
  <xdr:twoCellAnchor>
    <xdr:from>
      <xdr:col>6</xdr:col>
      <xdr:colOff>561975</xdr:colOff>
      <xdr:row>0</xdr:row>
      <xdr:rowOff>66675</xdr:rowOff>
    </xdr:from>
    <xdr:to>
      <xdr:col>11</xdr:col>
      <xdr:colOff>57150</xdr:colOff>
      <xdr:row>1</xdr:row>
      <xdr:rowOff>228600</xdr:rowOff>
    </xdr:to>
    <xdr:sp>
      <xdr:nvSpPr>
        <xdr:cNvPr id="13" name="Rectangular Callout 13"/>
        <xdr:cNvSpPr>
          <a:spLocks/>
        </xdr:cNvSpPr>
      </xdr:nvSpPr>
      <xdr:spPr>
        <a:xfrm>
          <a:off x="7248525" y="66675"/>
          <a:ext cx="1905000" cy="457200"/>
        </a:xfrm>
        <a:prstGeom prst="wedgeRectCallout">
          <a:avLst>
            <a:gd name="adj1" fmla="val -66254"/>
            <a:gd name="adj2" fmla="val -819"/>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lIns="18288" tIns="0" rIns="0" bIns="0" anchor="ctr"/>
        <a:p>
          <a:pPr algn="ctr">
            <a:defRPr/>
          </a:pPr>
          <a:r>
            <a:rPr lang="en-US" cap="none" sz="1100" b="0" i="0" u="none" baseline="0">
              <a:solidFill>
                <a:srgbClr val="000000"/>
              </a:solidFill>
            </a:rPr>
            <a:t>For any Queries write to - </a:t>
          </a:r>
          <a:r>
            <a:rPr lang="en-US" cap="none" sz="1100" b="1" i="0" u="none" baseline="0">
              <a:solidFill>
                <a:srgbClr val="000000"/>
              </a:solidFill>
            </a:rPr>
            <a:t>apnaplan.com@gmail.com</a:t>
          </a:r>
        </a:p>
      </xdr:txBody>
    </xdr:sp>
    <xdr:clientData/>
  </xdr:twoCellAnchor>
  <xdr:twoCellAnchor>
    <xdr:from>
      <xdr:col>5</xdr:col>
      <xdr:colOff>438150</xdr:colOff>
      <xdr:row>50</xdr:row>
      <xdr:rowOff>142875</xdr:rowOff>
    </xdr:from>
    <xdr:to>
      <xdr:col>12</xdr:col>
      <xdr:colOff>409575</xdr:colOff>
      <xdr:row>55</xdr:row>
      <xdr:rowOff>19050</xdr:rowOff>
    </xdr:to>
    <xdr:sp>
      <xdr:nvSpPr>
        <xdr:cNvPr id="14" name="Rectangular Callout 14">
          <a:hlinkClick r:id="rId14"/>
        </xdr:cNvPr>
        <xdr:cNvSpPr>
          <a:spLocks/>
        </xdr:cNvSpPr>
      </xdr:nvSpPr>
      <xdr:spPr>
        <a:xfrm>
          <a:off x="6677025" y="10058400"/>
          <a:ext cx="3276600" cy="876300"/>
        </a:xfrm>
        <a:prstGeom prst="wedgeRectCallout">
          <a:avLst>
            <a:gd name="adj1" fmla="val -63754"/>
            <a:gd name="adj2" fmla="val -21652"/>
          </a:avLst>
        </a:prstGeom>
        <a:gradFill rotWithShape="1">
          <a:gsLst>
            <a:gs pos="0">
              <a:srgbClr val="5D417E"/>
            </a:gs>
            <a:gs pos="80000">
              <a:srgbClr val="7B58A6"/>
            </a:gs>
            <a:gs pos="100000">
              <a:srgbClr val="7B57A8"/>
            </a:gs>
          </a:gsLst>
          <a:lin ang="5400000" scaled="1"/>
        </a:gradFill>
        <a:ln w="9525" cmpd="sng">
          <a:noFill/>
        </a:ln>
      </xdr:spPr>
      <xdr:txBody>
        <a:bodyPr vertOverflow="clip" wrap="square" lIns="18288" tIns="0" rIns="0" bIns="0" anchor="ctr"/>
        <a:p>
          <a:pPr algn="ctr">
            <a:defRPr/>
          </a:pPr>
          <a:r>
            <a:rPr lang="en-US" cap="none" sz="1800" b="0" i="0" u="none" baseline="0">
              <a:solidFill>
                <a:srgbClr val="FFFFFF"/>
              </a:solidFill>
            </a:rPr>
            <a:t>Want</a:t>
          </a:r>
          <a:r>
            <a:rPr lang="en-US" cap="none" sz="1800" b="0" i="0" u="none" baseline="0">
              <a:solidFill>
                <a:srgbClr val="FFFFFF"/>
              </a:solidFill>
            </a:rPr>
            <a:t> to Save more taxes?
</a:t>
          </a:r>
          <a:r>
            <a:rPr lang="en-US" cap="none" sz="1100" b="0" i="0" u="none" baseline="0">
              <a:solidFill>
                <a:srgbClr val="FFFFFF"/>
              </a:solidFill>
            </a:rPr>
            <a:t>Click here to Download a simple presentation on Tax Saving!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naplan.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2"/>
  <sheetViews>
    <sheetView showGridLines="0" tabSelected="1" zoomScalePageLayoutView="0" workbookViewId="0" topLeftCell="A1">
      <pane ySplit="2" topLeftCell="A3" activePane="bottomLeft" state="frozen"/>
      <selection pane="topLeft" activeCell="A1" sqref="A1"/>
      <selection pane="bottomLeft" activeCell="B7" sqref="B7"/>
    </sheetView>
  </sheetViews>
  <sheetFormatPr defaultColWidth="9.140625" defaultRowHeight="12.75"/>
  <cols>
    <col min="1" max="1" width="1.1484375" style="15" bestFit="1" customWidth="1"/>
    <col min="2" max="2" width="62.421875" style="3" bestFit="1" customWidth="1"/>
    <col min="3" max="3" width="11.00390625" style="3" bestFit="1" customWidth="1"/>
    <col min="4" max="4" width="9.421875" style="3" bestFit="1" customWidth="1"/>
    <col min="5" max="5" width="9.57421875" style="3" bestFit="1" customWidth="1"/>
    <col min="6" max="6" width="6.7109375" style="15" bestFit="1" customWidth="1"/>
    <col min="7" max="7" width="9.28125" style="15" bestFit="1" customWidth="1"/>
    <col min="8" max="24" width="6.7109375" style="15" bestFit="1" customWidth="1"/>
    <col min="25" max="26" width="6.7109375" style="3" bestFit="1" customWidth="1"/>
    <col min="27" max="27" width="28.7109375" style="3" hidden="1" customWidth="1"/>
    <col min="28" max="28" width="7.140625" style="3" hidden="1" customWidth="1"/>
    <col min="29" max="29" width="10.00390625" style="3" hidden="1" customWidth="1"/>
    <col min="30" max="30" width="11.8515625" style="3" hidden="1" customWidth="1"/>
    <col min="31" max="31" width="11.7109375" style="3" hidden="1" customWidth="1"/>
    <col min="32" max="32" width="11.8515625" style="3" hidden="1" customWidth="1"/>
    <col min="33" max="33" width="11.00390625" style="3" customWidth="1"/>
    <col min="34" max="34" width="11.00390625" style="3" bestFit="1" customWidth="1"/>
    <col min="35" max="35" width="9.140625" style="3" bestFit="1" customWidth="1"/>
    <col min="36" max="36" width="9.140625" style="3" customWidth="1"/>
    <col min="37" max="37" width="0" style="3" hidden="1" customWidth="1"/>
    <col min="38" max="16384" width="9.140625" style="3" customWidth="1"/>
  </cols>
  <sheetData>
    <row r="1" spans="1:24" s="6" customFormat="1" ht="23.25" customHeight="1" thickBot="1">
      <c r="A1" s="15"/>
      <c r="B1" s="48" t="s">
        <v>0</v>
      </c>
      <c r="C1" s="48"/>
      <c r="D1" s="48"/>
      <c r="E1" s="48"/>
      <c r="F1" s="15"/>
      <c r="G1" s="15"/>
      <c r="H1" s="15"/>
      <c r="I1" s="15"/>
      <c r="J1" s="15"/>
      <c r="K1" s="15"/>
      <c r="L1" s="15"/>
      <c r="M1" s="15"/>
      <c r="N1" s="15"/>
      <c r="O1" s="15"/>
      <c r="P1" s="15"/>
      <c r="Q1" s="15"/>
      <c r="R1" s="15"/>
      <c r="S1" s="15"/>
      <c r="T1" s="15"/>
      <c r="U1" s="15"/>
      <c r="V1" s="15"/>
      <c r="W1" s="15"/>
      <c r="X1" s="15"/>
    </row>
    <row r="2" spans="1:24" s="6" customFormat="1" ht="23.25" customHeight="1" thickBot="1">
      <c r="A2" s="15"/>
      <c r="B2" s="49" t="s">
        <v>1</v>
      </c>
      <c r="C2" s="49"/>
      <c r="D2" s="49"/>
      <c r="E2" s="49"/>
      <c r="G2" s="15"/>
      <c r="H2" s="15"/>
      <c r="I2" s="15"/>
      <c r="J2" s="15"/>
      <c r="K2" s="15"/>
      <c r="L2" s="15"/>
      <c r="M2" s="15"/>
      <c r="N2" s="43"/>
      <c r="O2" s="15"/>
      <c r="P2" s="15"/>
      <c r="Q2" s="15"/>
      <c r="R2" s="15"/>
      <c r="S2" s="15"/>
      <c r="T2" s="15"/>
      <c r="U2" s="15"/>
      <c r="V2" s="15"/>
      <c r="W2" s="15"/>
      <c r="X2" s="15"/>
    </row>
    <row r="3" spans="2:32" ht="15">
      <c r="B3" s="24" t="s">
        <v>68</v>
      </c>
      <c r="C3" s="59" t="s">
        <v>70</v>
      </c>
      <c r="D3" s="59"/>
      <c r="E3" s="60"/>
      <c r="AA3" s="7" t="s">
        <v>2</v>
      </c>
      <c r="AB3" s="8" t="s">
        <v>3</v>
      </c>
      <c r="AC3" s="8" t="s">
        <v>4</v>
      </c>
      <c r="AD3" s="8" t="s">
        <v>5</v>
      </c>
      <c r="AE3" s="8" t="s">
        <v>6</v>
      </c>
      <c r="AF3" s="8" t="s">
        <v>7</v>
      </c>
    </row>
    <row r="4" spans="2:32" ht="15">
      <c r="B4" s="25" t="s">
        <v>69</v>
      </c>
      <c r="C4" s="61" t="s">
        <v>71</v>
      </c>
      <c r="D4" s="61"/>
      <c r="E4" s="62"/>
      <c r="L4"/>
      <c r="AA4" s="7"/>
      <c r="AB4" s="8"/>
      <c r="AC4" s="8"/>
      <c r="AD4" s="8"/>
      <c r="AE4" s="8"/>
      <c r="AF4" s="8"/>
    </row>
    <row r="5" spans="2:5" ht="12.75">
      <c r="B5" s="26"/>
      <c r="C5" s="27"/>
      <c r="D5" s="27"/>
      <c r="E5" s="28"/>
    </row>
    <row r="6" spans="2:32" ht="15">
      <c r="B6" s="29"/>
      <c r="C6" s="4" t="s">
        <v>8</v>
      </c>
      <c r="D6" s="44">
        <v>29866</v>
      </c>
      <c r="E6" s="30"/>
      <c r="G6" s="23">
        <v>41364</v>
      </c>
      <c r="O6"/>
      <c r="AA6" s="7" t="s">
        <v>9</v>
      </c>
      <c r="AB6" s="9">
        <f>AF6*AE6</f>
        <v>0</v>
      </c>
      <c r="AC6" s="9">
        <v>200000</v>
      </c>
      <c r="AD6" s="9"/>
      <c r="AE6" s="10">
        <f>AC6</f>
        <v>200000</v>
      </c>
      <c r="AF6" s="11">
        <v>0</v>
      </c>
    </row>
    <row r="7" spans="2:32" ht="13.5" thickBot="1">
      <c r="B7" s="29"/>
      <c r="C7" s="5" t="s">
        <v>10</v>
      </c>
      <c r="D7" s="42">
        <f>DATEDIF(D6,G6,"Y")</f>
        <v>31</v>
      </c>
      <c r="E7" s="30"/>
      <c r="AA7" s="7" t="s">
        <v>11</v>
      </c>
      <c r="AB7" s="9">
        <f>MAX(0,MIN(AF7*AE7,AF7*AD7))</f>
        <v>23431.040000000005</v>
      </c>
      <c r="AC7" s="9">
        <v>500000</v>
      </c>
      <c r="AD7" s="9">
        <f>AC7-AC6</f>
        <v>300000</v>
      </c>
      <c r="AE7" s="10">
        <f>E49-AE6</f>
        <v>234310.40000000002</v>
      </c>
      <c r="AF7" s="11">
        <v>0.1</v>
      </c>
    </row>
    <row r="8" spans="2:32" ht="16.5" thickBot="1" thickTop="1">
      <c r="B8" s="31" t="s">
        <v>12</v>
      </c>
      <c r="C8" s="45">
        <v>800000</v>
      </c>
      <c r="D8" s="1"/>
      <c r="E8" s="32">
        <f>C8</f>
        <v>800000</v>
      </c>
      <c r="O8"/>
      <c r="AA8" s="7" t="s">
        <v>13</v>
      </c>
      <c r="AB8" s="9">
        <f>MAX(0,MIN(AF8*AE8,AF8*AD8))</f>
        <v>0</v>
      </c>
      <c r="AC8" s="9">
        <v>1000000</v>
      </c>
      <c r="AD8" s="9">
        <f>AC8-AC7</f>
        <v>500000</v>
      </c>
      <c r="AE8" s="9">
        <f>AE7-AD7</f>
        <v>-65689.59999999998</v>
      </c>
      <c r="AF8" s="11">
        <v>0.2</v>
      </c>
    </row>
    <row r="9" spans="2:32" ht="16.5" thickBot="1" thickTop="1">
      <c r="B9" s="31" t="s">
        <v>14</v>
      </c>
      <c r="C9" s="17"/>
      <c r="D9" s="1"/>
      <c r="E9" s="32">
        <f>-SUM(D10,D15,D16,D17)</f>
        <v>-153489.6</v>
      </c>
      <c r="L9" s="16"/>
      <c r="AA9" s="7" t="s">
        <v>15</v>
      </c>
      <c r="AB9" s="9">
        <f>MAX(0,MIN(AF9*AE9,AF9*AD9))</f>
        <v>0</v>
      </c>
      <c r="AC9" s="9"/>
      <c r="AD9" s="12">
        <f>'tax clculator'!E49-AC8</f>
        <v>-565689.6</v>
      </c>
      <c r="AE9" s="13">
        <f>AE8-AD8</f>
        <v>-565689.6</v>
      </c>
      <c r="AF9" s="11">
        <v>0.30000000000000004</v>
      </c>
    </row>
    <row r="10" spans="2:32" ht="15.75" thickTop="1">
      <c r="B10" s="33" t="s">
        <v>32</v>
      </c>
      <c r="C10" s="17"/>
      <c r="D10" s="2">
        <f>MIN(D12:D14)</f>
        <v>153489.6</v>
      </c>
      <c r="E10" s="34"/>
      <c r="AA10" s="7" t="s">
        <v>16</v>
      </c>
      <c r="AB10" s="14">
        <f>SUM(AB6:AB9)</f>
        <v>23431.040000000005</v>
      </c>
      <c r="AC10" s="9"/>
      <c r="AD10" s="9"/>
      <c r="AE10" s="9"/>
      <c r="AF10" s="11"/>
    </row>
    <row r="11" spans="2:37" ht="15">
      <c r="B11" s="29" t="s">
        <v>33</v>
      </c>
      <c r="C11" s="46" t="s">
        <v>75</v>
      </c>
      <c r="D11" s="1"/>
      <c r="E11" s="34"/>
      <c r="AK11" s="15" t="s">
        <v>74</v>
      </c>
    </row>
    <row r="12" spans="2:37" ht="15">
      <c r="B12" s="29" t="s">
        <v>34</v>
      </c>
      <c r="C12" s="47">
        <v>383724</v>
      </c>
      <c r="D12" s="2">
        <f>IF(UPPER(C11)=AK11,C12*0.5,C12*0.4)</f>
        <v>153489.6</v>
      </c>
      <c r="E12" s="34"/>
      <c r="AA12" s="7" t="s">
        <v>17</v>
      </c>
      <c r="AB12" s="8" t="s">
        <v>3</v>
      </c>
      <c r="AC12" s="8" t="s">
        <v>4</v>
      </c>
      <c r="AD12" s="8" t="s">
        <v>5</v>
      </c>
      <c r="AE12" s="8" t="s">
        <v>6</v>
      </c>
      <c r="AF12" s="8" t="s">
        <v>7</v>
      </c>
      <c r="AK12" s="15" t="s">
        <v>75</v>
      </c>
    </row>
    <row r="13" spans="2:32" ht="15">
      <c r="B13" s="29" t="s">
        <v>35</v>
      </c>
      <c r="C13" s="47">
        <v>231000</v>
      </c>
      <c r="D13" s="2">
        <f>C13-0.1*C12</f>
        <v>192627.6</v>
      </c>
      <c r="E13" s="34"/>
      <c r="AA13" s="7" t="s">
        <v>18</v>
      </c>
      <c r="AB13" s="9">
        <f>AF13*AE13</f>
        <v>0</v>
      </c>
      <c r="AC13" s="9">
        <v>250000</v>
      </c>
      <c r="AD13" s="9"/>
      <c r="AE13" s="9">
        <f>AC13</f>
        <v>250000</v>
      </c>
      <c r="AF13" s="11">
        <v>0</v>
      </c>
    </row>
    <row r="14" spans="2:32" ht="15">
      <c r="B14" s="29" t="s">
        <v>36</v>
      </c>
      <c r="C14" s="47">
        <v>191862</v>
      </c>
      <c r="D14" s="2">
        <f>C14</f>
        <v>191862</v>
      </c>
      <c r="E14" s="34"/>
      <c r="AA14" s="7" t="s">
        <v>19</v>
      </c>
      <c r="AB14" s="9">
        <f>MAX(0,MIN(AF14*AE14,AF14*AD14))</f>
        <v>18431.040000000005</v>
      </c>
      <c r="AC14" s="9">
        <v>500000</v>
      </c>
      <c r="AD14" s="9">
        <f>AC14-AC13</f>
        <v>250000</v>
      </c>
      <c r="AE14" s="12">
        <f>'tax clculator'!E49-AE13</f>
        <v>184310.40000000002</v>
      </c>
      <c r="AF14" s="11">
        <v>0.1</v>
      </c>
    </row>
    <row r="15" spans="2:32" ht="15">
      <c r="B15" s="33" t="s">
        <v>37</v>
      </c>
      <c r="C15" s="47">
        <v>0</v>
      </c>
      <c r="D15" s="2">
        <f>MAX(MIN(C15,12*800),0)</f>
        <v>0</v>
      </c>
      <c r="E15" s="34"/>
      <c r="AA15" s="7" t="s">
        <v>13</v>
      </c>
      <c r="AB15" s="9">
        <f>MAX(0,MIN(AF15*AE15,AF15*AD15))</f>
        <v>0</v>
      </c>
      <c r="AC15" s="9">
        <v>1000000</v>
      </c>
      <c r="AD15" s="9">
        <f>AC15-AC14</f>
        <v>500000</v>
      </c>
      <c r="AE15" s="9">
        <f>AE14-AD14</f>
        <v>-65689.59999999998</v>
      </c>
      <c r="AF15" s="11">
        <v>0.2</v>
      </c>
    </row>
    <row r="16" spans="2:32" ht="15">
      <c r="B16" s="33" t="s">
        <v>38</v>
      </c>
      <c r="C16" s="47">
        <v>0</v>
      </c>
      <c r="D16" s="2">
        <f>C16</f>
        <v>0</v>
      </c>
      <c r="E16" s="34"/>
      <c r="AA16" s="7" t="s">
        <v>15</v>
      </c>
      <c r="AB16" s="9">
        <f>MAX(0,MIN(AF16*AE16,AF16*AD16))</f>
        <v>0</v>
      </c>
      <c r="AC16" s="9"/>
      <c r="AD16" s="12">
        <f>'tax clculator'!E49-AC15</f>
        <v>-565689.6</v>
      </c>
      <c r="AE16" s="9">
        <f>AE15-AD15</f>
        <v>-565689.6</v>
      </c>
      <c r="AF16" s="11">
        <v>0.30000000000000004</v>
      </c>
    </row>
    <row r="17" spans="2:32" ht="15.75" thickBot="1">
      <c r="B17" s="33" t="s">
        <v>39</v>
      </c>
      <c r="C17" s="47">
        <v>0</v>
      </c>
      <c r="D17" s="2">
        <f>C17</f>
        <v>0</v>
      </c>
      <c r="E17" s="34"/>
      <c r="AA17" s="7" t="s">
        <v>16</v>
      </c>
      <c r="AB17" s="14">
        <f>SUM(AB13:AB16)</f>
        <v>18431.040000000005</v>
      </c>
      <c r="AC17" s="9"/>
      <c r="AD17" s="9"/>
      <c r="AE17" s="9"/>
      <c r="AF17" s="11"/>
    </row>
    <row r="18" spans="2:5" ht="16.5" thickBot="1" thickTop="1">
      <c r="B18" s="31" t="s">
        <v>20</v>
      </c>
      <c r="C18" s="17"/>
      <c r="D18" s="1"/>
      <c r="E18" s="32">
        <f>SUM(E8:E9)</f>
        <v>646510.4</v>
      </c>
    </row>
    <row r="19" spans="2:32" ht="16.5" thickBot="1" thickTop="1">
      <c r="B19" s="31" t="s">
        <v>21</v>
      </c>
      <c r="C19" s="17"/>
      <c r="D19" s="2">
        <f>SUM(C21:C26)</f>
        <v>100000</v>
      </c>
      <c r="E19" s="32">
        <f>D19</f>
        <v>100000</v>
      </c>
      <c r="AA19" s="7" t="s">
        <v>22</v>
      </c>
      <c r="AB19" s="8" t="s">
        <v>3</v>
      </c>
      <c r="AC19" s="8" t="s">
        <v>4</v>
      </c>
      <c r="AD19" s="8" t="s">
        <v>5</v>
      </c>
      <c r="AE19" s="8" t="s">
        <v>6</v>
      </c>
      <c r="AF19" s="8" t="s">
        <v>7</v>
      </c>
    </row>
    <row r="20" spans="2:32" ht="13.5" thickTop="1">
      <c r="B20" s="33" t="s">
        <v>40</v>
      </c>
      <c r="C20" s="17"/>
      <c r="D20" s="1"/>
      <c r="E20" s="34"/>
      <c r="AA20" s="7" t="s">
        <v>23</v>
      </c>
      <c r="AB20" s="9">
        <f>AF20*AE20</f>
        <v>0</v>
      </c>
      <c r="AC20" s="9">
        <v>500000</v>
      </c>
      <c r="AD20" s="9"/>
      <c r="AE20" s="9">
        <f>AC20</f>
        <v>500000</v>
      </c>
      <c r="AF20" s="11">
        <v>0</v>
      </c>
    </row>
    <row r="21" spans="2:32" ht="15">
      <c r="B21" s="29" t="s">
        <v>41</v>
      </c>
      <c r="C21" s="47">
        <v>0</v>
      </c>
      <c r="D21" s="1"/>
      <c r="E21" s="34"/>
      <c r="AA21" s="7" t="s">
        <v>13</v>
      </c>
      <c r="AB21" s="9">
        <f>MAX(0,MIN(AF21*AE21,AF21*AD21))</f>
        <v>0</v>
      </c>
      <c r="AC21" s="9">
        <v>1000000</v>
      </c>
      <c r="AD21" s="9">
        <f>AC21-AC20</f>
        <v>500000</v>
      </c>
      <c r="AE21" s="12">
        <f>'tax clculator'!E49-AE20</f>
        <v>-65689.59999999998</v>
      </c>
      <c r="AF21" s="11">
        <v>0.2</v>
      </c>
    </row>
    <row r="22" spans="2:32" ht="15">
      <c r="B22" s="29" t="s">
        <v>42</v>
      </c>
      <c r="C22" s="47">
        <v>0</v>
      </c>
      <c r="D22" s="1"/>
      <c r="E22" s="34"/>
      <c r="AA22" s="7" t="s">
        <v>24</v>
      </c>
      <c r="AB22" s="9">
        <f>MAX(0,MIN(AF22*AE22,AF22*AD22))</f>
        <v>0</v>
      </c>
      <c r="AC22" s="9"/>
      <c r="AD22" s="9">
        <f>AC22-AC21</f>
        <v>-1000000</v>
      </c>
      <c r="AE22" s="9">
        <f>AE21-AD21</f>
        <v>-565689.6</v>
      </c>
      <c r="AF22" s="11">
        <v>0.3</v>
      </c>
    </row>
    <row r="23" spans="2:32" ht="15">
      <c r="B23" s="29" t="s">
        <v>59</v>
      </c>
      <c r="C23" s="47">
        <v>0</v>
      </c>
      <c r="D23" s="1"/>
      <c r="E23" s="34"/>
      <c r="AA23" s="7" t="s">
        <v>16</v>
      </c>
      <c r="AB23" s="14">
        <f>SUM(AB20:AB22)</f>
        <v>0</v>
      </c>
      <c r="AC23" s="9"/>
      <c r="AD23" s="9"/>
      <c r="AE23" s="9"/>
      <c r="AF23" s="11"/>
    </row>
    <row r="24" spans="2:5" ht="15">
      <c r="B24" s="29" t="s">
        <v>43</v>
      </c>
      <c r="C24" s="47">
        <v>0</v>
      </c>
      <c r="D24" s="1"/>
      <c r="E24" s="34"/>
    </row>
    <row r="25" spans="2:5" ht="15">
      <c r="B25" s="33" t="s">
        <v>44</v>
      </c>
      <c r="C25" s="47">
        <v>0</v>
      </c>
      <c r="D25" s="1"/>
      <c r="E25" s="34"/>
    </row>
    <row r="26" spans="2:5" ht="15.75" thickBot="1">
      <c r="B26" s="33" t="s">
        <v>45</v>
      </c>
      <c r="C26" s="47">
        <v>100000</v>
      </c>
      <c r="D26" s="1"/>
      <c r="E26" s="34"/>
    </row>
    <row r="27" spans="2:5" ht="16.5" thickBot="1" thickTop="1">
      <c r="B27" s="31" t="s">
        <v>67</v>
      </c>
      <c r="C27" s="17"/>
      <c r="D27" s="1"/>
      <c r="E27" s="32">
        <f>-IF(C28&gt;150000,150000,C28)-IF(C29&gt;30000,30000,C29)</f>
        <v>-180000</v>
      </c>
    </row>
    <row r="28" spans="2:5" ht="15.75" thickTop="1">
      <c r="B28" s="29" t="s">
        <v>73</v>
      </c>
      <c r="C28" s="47">
        <v>150000</v>
      </c>
      <c r="D28" s="35"/>
      <c r="E28" s="34"/>
    </row>
    <row r="29" spans="2:5" ht="15.75" thickBot="1">
      <c r="B29" s="29" t="s">
        <v>72</v>
      </c>
      <c r="C29" s="47">
        <v>30000</v>
      </c>
      <c r="D29" s="35"/>
      <c r="E29" s="34"/>
    </row>
    <row r="30" spans="2:5" ht="16.5" thickBot="1" thickTop="1">
      <c r="B30" s="31" t="s">
        <v>25</v>
      </c>
      <c r="C30" s="17"/>
      <c r="D30" s="1"/>
      <c r="E30" s="32">
        <f>SUM(E27,E18,E19)</f>
        <v>566510.4</v>
      </c>
    </row>
    <row r="31" spans="2:5" ht="16.5" thickBot="1" thickTop="1">
      <c r="B31" s="31" t="s">
        <v>46</v>
      </c>
      <c r="C31" s="17"/>
      <c r="D31" s="2">
        <f>IF(SUM(C32:C41)&gt;100001,100000,SUM(C32:C41))</f>
        <v>100000</v>
      </c>
      <c r="E31" s="32">
        <f>-D31</f>
        <v>-100000</v>
      </c>
    </row>
    <row r="32" spans="2:5" ht="15.75" thickTop="1">
      <c r="B32" s="29" t="s">
        <v>60</v>
      </c>
      <c r="C32" s="47">
        <v>41861</v>
      </c>
      <c r="D32" s="1"/>
      <c r="E32" s="34"/>
    </row>
    <row r="33" spans="2:5" ht="15">
      <c r="B33" s="29" t="s">
        <v>61</v>
      </c>
      <c r="C33" s="47">
        <v>20379</v>
      </c>
      <c r="D33" s="1"/>
      <c r="E33" s="34"/>
    </row>
    <row r="34" spans="2:5" ht="15">
      <c r="B34" s="29" t="s">
        <v>47</v>
      </c>
      <c r="C34" s="47">
        <v>0</v>
      </c>
      <c r="D34" s="1"/>
      <c r="E34" s="34"/>
    </row>
    <row r="35" spans="2:5" ht="15">
      <c r="B35" s="29" t="s">
        <v>48</v>
      </c>
      <c r="C35" s="47">
        <v>0</v>
      </c>
      <c r="D35" s="1"/>
      <c r="E35" s="34"/>
    </row>
    <row r="36" spans="2:5" ht="15">
      <c r="B36" s="29" t="s">
        <v>49</v>
      </c>
      <c r="C36" s="47">
        <v>61336</v>
      </c>
      <c r="D36" s="1"/>
      <c r="E36" s="34"/>
    </row>
    <row r="37" spans="2:5" ht="15">
      <c r="B37" s="29" t="s">
        <v>50</v>
      </c>
      <c r="C37" s="47">
        <v>0</v>
      </c>
      <c r="D37" s="1"/>
      <c r="E37" s="34"/>
    </row>
    <row r="38" spans="2:5" ht="15">
      <c r="B38" s="29" t="s">
        <v>51</v>
      </c>
      <c r="C38" s="47">
        <v>0</v>
      </c>
      <c r="D38" s="1"/>
      <c r="E38" s="34"/>
    </row>
    <row r="39" spans="2:5" ht="15">
      <c r="B39" s="29" t="s">
        <v>52</v>
      </c>
      <c r="C39" s="47">
        <v>0</v>
      </c>
      <c r="D39" s="1"/>
      <c r="E39" s="34"/>
    </row>
    <row r="40" spans="2:5" ht="15">
      <c r="B40" s="29" t="s">
        <v>53</v>
      </c>
      <c r="C40" s="47">
        <v>0</v>
      </c>
      <c r="D40" s="1"/>
      <c r="E40" s="34"/>
    </row>
    <row r="41" spans="2:5" ht="15.75" thickBot="1">
      <c r="B41" s="29" t="s">
        <v>54</v>
      </c>
      <c r="C41" s="47">
        <v>0</v>
      </c>
      <c r="D41" s="1"/>
      <c r="E41" s="34"/>
    </row>
    <row r="42" spans="2:5" ht="16.5" thickBot="1" thickTop="1">
      <c r="B42" s="31" t="s">
        <v>62</v>
      </c>
      <c r="C42" s="47">
        <v>50000</v>
      </c>
      <c r="D42" s="1"/>
      <c r="E42" s="32">
        <f>-MIN(C42,50000)/2</f>
        <v>-25000</v>
      </c>
    </row>
    <row r="43" spans="2:5" ht="16.5" thickBot="1" thickTop="1">
      <c r="B43" s="31" t="s">
        <v>26</v>
      </c>
      <c r="C43" s="17"/>
      <c r="D43" s="35"/>
      <c r="E43" s="32">
        <f>-SUM(D44:D45,C46:C48)</f>
        <v>-7200</v>
      </c>
    </row>
    <row r="44" spans="2:5" ht="15.75" thickTop="1">
      <c r="B44" s="29" t="s">
        <v>55</v>
      </c>
      <c r="C44" s="47">
        <v>0</v>
      </c>
      <c r="D44" s="2">
        <f>IF(C44&gt;15001,15000,C44)</f>
        <v>0</v>
      </c>
      <c r="E44" s="34"/>
    </row>
    <row r="45" spans="2:5" ht="15">
      <c r="B45" s="29" t="s">
        <v>63</v>
      </c>
      <c r="C45" s="47">
        <v>6200</v>
      </c>
      <c r="D45" s="2">
        <f>IF(C45&gt;20001,20000,C45)</f>
        <v>6200</v>
      </c>
      <c r="E45" s="34"/>
    </row>
    <row r="46" spans="2:5" ht="15">
      <c r="B46" s="29" t="s">
        <v>56</v>
      </c>
      <c r="C46" s="47">
        <v>1000</v>
      </c>
      <c r="D46" s="1"/>
      <c r="E46" s="34"/>
    </row>
    <row r="47" spans="2:5" ht="15">
      <c r="B47" s="29" t="s">
        <v>57</v>
      </c>
      <c r="C47" s="47">
        <v>0</v>
      </c>
      <c r="D47" s="1"/>
      <c r="E47" s="34"/>
    </row>
    <row r="48" spans="2:5" ht="15">
      <c r="B48" s="29" t="s">
        <v>58</v>
      </c>
      <c r="C48" s="47">
        <v>0</v>
      </c>
      <c r="D48" s="1"/>
      <c r="E48" s="34"/>
    </row>
    <row r="49" spans="2:5" ht="15">
      <c r="B49" s="31" t="s">
        <v>27</v>
      </c>
      <c r="C49" s="1"/>
      <c r="D49" s="1"/>
      <c r="E49" s="36">
        <f>SUM(E30,E31,E42,E43)</f>
        <v>434310.4</v>
      </c>
    </row>
    <row r="50" spans="2:5" ht="15">
      <c r="B50" s="33" t="s">
        <v>28</v>
      </c>
      <c r="C50" s="1"/>
      <c r="D50" s="1"/>
      <c r="E50" s="36">
        <f>IF(D7&gt;80,'tax clculator'!AB23,(IF(D7&gt;60,'tax clculator'!AB17,'tax clculator'!AB10)))</f>
        <v>23431.040000000005</v>
      </c>
    </row>
    <row r="51" spans="2:5" ht="15.75" thickBot="1">
      <c r="B51" s="33" t="s">
        <v>29</v>
      </c>
      <c r="C51" s="1"/>
      <c r="D51" s="1"/>
      <c r="E51" s="36">
        <f>0.03*E50</f>
        <v>702.9312000000001</v>
      </c>
    </row>
    <row r="52" spans="2:5" ht="20.25" thickBot="1" thickTop="1">
      <c r="B52" s="37" t="s">
        <v>30</v>
      </c>
      <c r="C52" s="22"/>
      <c r="D52" s="22"/>
      <c r="E52" s="38">
        <f>SUM(E50:E51)</f>
        <v>24133.971200000004</v>
      </c>
    </row>
    <row r="53" spans="2:5" ht="17.25" thickBot="1" thickTop="1">
      <c r="B53" s="39" t="s">
        <v>31</v>
      </c>
      <c r="C53" s="40"/>
      <c r="D53" s="40"/>
      <c r="E53" s="41">
        <f>E52/(E8+E19)</f>
        <v>0.02681552355555556</v>
      </c>
    </row>
    <row r="55" spans="2:5" ht="12.75">
      <c r="B55" s="50" t="s">
        <v>64</v>
      </c>
      <c r="C55" s="51"/>
      <c r="D55" s="51"/>
      <c r="E55" s="52"/>
    </row>
    <row r="56" spans="2:5" ht="12.75">
      <c r="B56" s="18"/>
      <c r="C56" s="18"/>
      <c r="D56" s="18"/>
      <c r="E56" s="18"/>
    </row>
    <row r="57" spans="2:5" ht="31.5" customHeight="1">
      <c r="B57" s="53" t="s">
        <v>65</v>
      </c>
      <c r="C57" s="54"/>
      <c r="D57" s="54"/>
      <c r="E57" s="55"/>
    </row>
    <row r="58" spans="2:5" ht="12.75">
      <c r="B58" s="19"/>
      <c r="C58" s="20"/>
      <c r="D58" s="20"/>
      <c r="E58" s="21"/>
    </row>
    <row r="59" spans="2:27" ht="41.25" customHeight="1">
      <c r="B59" s="56" t="s">
        <v>66</v>
      </c>
      <c r="C59" s="57"/>
      <c r="D59" s="57"/>
      <c r="E59" s="58"/>
      <c r="AA59" s="11"/>
    </row>
    <row r="60" ht="12.75">
      <c r="AA60" s="11"/>
    </row>
    <row r="61" ht="12.75">
      <c r="AA61" s="11"/>
    </row>
    <row r="62" ht="12.75">
      <c r="AA62" s="11"/>
    </row>
  </sheetData>
  <sheetProtection password="9597" sheet="1"/>
  <mergeCells count="7">
    <mergeCell ref="B1:E1"/>
    <mergeCell ref="B2:E2"/>
    <mergeCell ref="B55:E55"/>
    <mergeCell ref="B57:E57"/>
    <mergeCell ref="B59:E59"/>
    <mergeCell ref="C3:E3"/>
    <mergeCell ref="C4:E4"/>
  </mergeCells>
  <dataValidations count="1">
    <dataValidation type="list" allowBlank="1" showInputMessage="1" showErrorMessage="1" sqref="C11">
      <formula1>$AK$11:$AK$12</formula1>
    </dataValidation>
  </dataValidations>
  <hyperlinks>
    <hyperlink ref="B2" r:id="rId1" display="www.ApnaPlan.com"/>
  </hyperlinks>
  <printOptions/>
  <pageMargins left="0.7875" right="0.7875" top="1.025" bottom="1.025" header="0.7875" footer="0.7875"/>
  <pageSetup firstPageNumber="1" useFirstPageNumber="1" horizontalDpi="300" verticalDpi="300" orientation="portrait"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akuma68</cp:lastModifiedBy>
  <dcterms:created xsi:type="dcterms:W3CDTF">2013-02-27T18:41:34Z</dcterms:created>
  <dcterms:modified xsi:type="dcterms:W3CDTF">2013-04-11T16:24:18Z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PAuthor">
    <vt:lpwstr>amit kumar</vt:lpwstr>
  </property>
  <property fmtid="{D5CDD505-2E9C-101B-9397-08002B2CF9AE}" pid="3" name="AXPDataClassification">
    <vt:lpwstr>AXP Public</vt:lpwstr>
  </property>
  <property fmtid="{D5CDD505-2E9C-101B-9397-08002B2CF9AE}" pid="4" name="AXPDataClassificationForSearch">
    <vt:lpwstr>AXPPublic_UniqueSearchString</vt:lpwstr>
  </property>
</Properties>
</file>